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435"/>
  </bookViews>
  <sheets>
    <sheet name="уточн" sheetId="2" r:id="rId1"/>
    <sheet name="предварительно" sheetId="1" r:id="rId2"/>
  </sheets>
  <externalReferences>
    <externalReference r:id="rId3"/>
    <externalReference r:id="rId4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39" i="2"/>
  <c r="F6" i="2"/>
  <c r="D18" i="2"/>
  <c r="D30" i="2" l="1"/>
  <c r="D28" i="2"/>
  <c r="D27" i="2"/>
  <c r="D26" i="2"/>
  <c r="D25" i="2"/>
  <c r="D24" i="2"/>
  <c r="D23" i="2"/>
  <c r="D22" i="2"/>
  <c r="D21" i="2"/>
  <c r="D20" i="2"/>
  <c r="D19" i="2"/>
  <c r="D16" i="2"/>
  <c r="D15" i="2"/>
  <c r="D12" i="2"/>
  <c r="D14" i="2" s="1"/>
  <c r="D13" i="2"/>
  <c r="D9" i="2"/>
  <c r="D11" i="2" s="1"/>
  <c r="D10" i="2"/>
  <c r="D5" i="2"/>
  <c r="F4" i="2"/>
  <c r="G4" i="2" s="1"/>
  <c r="D17" i="2" l="1"/>
  <c r="D8" i="2"/>
  <c r="D6" i="2" s="1"/>
  <c r="D5" i="1"/>
  <c r="D23" i="1" l="1"/>
  <c r="D27" i="1"/>
  <c r="D21" i="1"/>
  <c r="D25" i="1" s="1"/>
  <c r="D17" i="1"/>
  <c r="D16" i="1"/>
  <c r="D14" i="1"/>
  <c r="D13" i="1"/>
  <c r="D11" i="1"/>
  <c r="D10" i="1"/>
  <c r="D12" i="1" l="1"/>
  <c r="D15" i="1"/>
  <c r="D9" i="1"/>
  <c r="D8" i="1" l="1"/>
  <c r="D19" i="1" l="1"/>
  <c r="D20" i="1" l="1"/>
  <c r="D22" i="1" l="1"/>
  <c r="D26" i="1" l="1"/>
  <c r="D18" i="1" l="1"/>
  <c r="G6" i="2" l="1"/>
  <c r="D24" i="1"/>
  <c r="D6" i="1" s="1"/>
  <c r="D30" i="1" s="1"/>
</calcChain>
</file>

<file path=xl/sharedStrings.xml><?xml version="1.0" encoding="utf-8"?>
<sst xmlns="http://schemas.openxmlformats.org/spreadsheetml/2006/main" count="88" uniqueCount="45">
  <si>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</si>
  <si>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</si>
  <si>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</si>
  <si>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</si>
  <si>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</si>
  <si>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</si>
  <si>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</si>
  <si>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</si>
  <si>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</si>
  <si>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</si>
  <si>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</si>
  <si>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</si>
  <si>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</si>
  <si>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</si>
  <si>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</si>
  <si>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</si>
  <si>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</si>
  <si>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</si>
  <si>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</si>
  <si>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</si>
  <si>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</si>
  <si>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</si>
  <si>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</si>
  <si>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</si>
  <si>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</si>
  <si>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</si>
  <si>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</si>
  <si>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</si>
  <si>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</si>
  <si>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деятельности:</t>
  </si>
  <si>
    <t>газ</t>
  </si>
  <si>
    <t>дизельное топливо</t>
  </si>
  <si>
    <r>
      <t>объем (тыс. м</t>
    </r>
    <r>
      <rPr>
        <sz val="11"/>
        <color theme="1"/>
        <rFont val="Calibri"/>
        <family val="2"/>
        <charset val="204"/>
      </rPr>
      <t>³)</t>
    </r>
  </si>
  <si>
    <r>
      <t>объем (тн.</t>
    </r>
    <r>
      <rPr>
        <sz val="11"/>
        <color theme="1"/>
        <rFont val="Calibri"/>
        <family val="2"/>
        <charset val="204"/>
      </rPr>
      <t>)</t>
    </r>
  </si>
  <si>
    <r>
      <t>цена (тыс. руб/тыс.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</si>
  <si>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t>цена (тыс. руб/тн.)</t>
  </si>
  <si>
    <r>
      <t>объем (тыс.кВт.</t>
    </r>
    <r>
      <rPr>
        <sz val="11"/>
        <color theme="1"/>
        <rFont val="Calibri"/>
        <family val="2"/>
        <charset val="204"/>
      </rPr>
      <t>)</t>
    </r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</si>
  <si>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</si>
  <si>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</si>
  <si>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</si>
  <si>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</si>
  <si>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Отчётность</t>
  </si>
  <si>
    <t xml:space="preserve">161,656, в т.ч.:
БМК 1/1 – 0,86 
БМК 1/2 – 4,13 
БМК 1/3 – 11 
БМК 1/4 – 22,21 
БМК 1/5 – 0,499 
БМК 1/6 – 0,24 
БМК 1/7 – 1,020 
БМК 1/8 – 1,89 
БМК 1/9 – 1,89 
БМК 1/10 – 7,22 
БМК 1/11 – 12,07 
БМК 2/1 – 22,21 
БМК 3/1 – 15,477 
БМК 4/1 – 41,273 
БМК 5/1 – 12,038 
БМК 5/2 – 2,71 
БМК 5/3 – 3,89 
БМК 5/4 – 0,6 
БМК 5/5 – 0,43 </t>
  </si>
  <si>
    <t>БМК 1/1 - 150,029;
БМК 1/2 - 150,981;  
БМК 1/3 - 150,375;
БМК 1/4 - 147,343;
БМК 1/5 - 150,496;
БМК 1/6 - 155,706;
БМК 1/7 - 146,596;
БМК 1/8 - 148,006;
БМК 1/9 - 150,673;
БМК 1/10 - 151,944;
БМК 1/11 - 150,728;
БМК 2/1 - 154,574;
БМК 3/1 - 158,697;
БМК 4/1 - 150,094;
БМК 5/1 - 155,683;
БМК 5/2 - 146,714;
БМК 5/3 - 152,982;
БМК 5/4 - 147,873;
БМК 5/5 - 153,827.</t>
  </si>
  <si>
    <t>БМК 1/1 - 149,620;
БМК 1/2 - 150,680;  
БМК 1/3 - 150,050;
БМК 1/4 - 147,040;
БМК 1/5 - 150,4960;
БМК 1/6 - 155,706;
БМК 1/7 - 146,596;
БМК 1/8 - 148,006;
БМК 1/9 - 150,673;
БМК 1/10 - 151,944;
БМК 1/11 - 150,728;
БМК 2/1 - 154,567;
БМК 3/1 - 160,173;
БМК 4/1 - 154,983;
БМК 5/1 - 157,530;
БМК 5/2 - 137,017;
БМК 5/3 - 158,949;
БМК 5/4 - 158,748;
БМК 5/5 - 160,822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</si>
</sst>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5" fillId="0" borderId="1" xfId="1" applyNumberFormat="1" applyFill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eserver\&#1073;&#1091;&#1093;&#1075;&#1072;&#1083;&#1090;&#1077;&#1088;&#1080;&#1103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7\WARM_BALANCE-&#1076;&#1086;%2030.04.17!!!\&#1057;&#1042;&#1054;&#1044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eserver\&#1073;&#1091;&#1093;&#1075;&#1072;&#1083;&#1090;&#1077;&#1088;&#1080;&#1103;$\&#1041;&#1102;&#1076;&#1078;&#1077;&#1090;\2017\&#1060;&#1072;&#1082;&#1090;%202017\&#1041;&#1102;&#1076;&#1078;&#1077;&#1090;%20&#1092;&#1072;&#1082;&#1090;%202017_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/>
      <sheetData sheetId="1">
        <row r="3">
          <cell r="N3">
            <v>602434.19690663938</v>
          </cell>
        </row>
        <row r="5">
          <cell r="N5">
            <v>625399.31782256183</v>
          </cell>
        </row>
        <row r="7">
          <cell r="N7">
            <v>240348.68856956658</v>
          </cell>
        </row>
        <row r="10">
          <cell r="N10">
            <v>47883.297302454608</v>
          </cell>
        </row>
        <row r="14">
          <cell r="R14">
            <v>189.26222399799997</v>
          </cell>
        </row>
        <row r="15">
          <cell r="N15">
            <v>5.1769999999999996</v>
          </cell>
        </row>
        <row r="19">
          <cell r="N19">
            <v>49210.940822033903</v>
          </cell>
        </row>
        <row r="21">
          <cell r="N21">
            <v>10295.876000000002</v>
          </cell>
        </row>
        <row r="22">
          <cell r="N22">
            <v>2928.6019052297788</v>
          </cell>
        </row>
        <row r="23">
          <cell r="N23">
            <v>1438.8284299999998</v>
          </cell>
        </row>
        <row r="24">
          <cell r="N24">
            <v>37902.997918202025</v>
          </cell>
        </row>
        <row r="25">
          <cell r="N25">
            <v>33720.581450929254</v>
          </cell>
        </row>
        <row r="26">
          <cell r="N26">
            <v>31103.782630000002</v>
          </cell>
        </row>
        <row r="27">
          <cell r="N27">
            <v>145353.40037000002</v>
          </cell>
        </row>
        <row r="28">
          <cell r="N28">
            <v>2648.1317800000002</v>
          </cell>
        </row>
        <row r="31">
          <cell r="N31">
            <v>11489.801119999996</v>
          </cell>
        </row>
        <row r="34">
          <cell r="N34">
            <v>10335.779</v>
          </cell>
        </row>
        <row r="35">
          <cell r="N35">
            <v>58917.783826600171</v>
          </cell>
        </row>
        <row r="36">
          <cell r="N36">
            <v>7635.5841889915437</v>
          </cell>
        </row>
        <row r="39">
          <cell r="N39">
            <v>7635.5841889915437</v>
          </cell>
        </row>
        <row r="51">
          <cell r="N51">
            <v>97.960000000000008</v>
          </cell>
        </row>
        <row r="52">
          <cell r="N52">
            <v>55.416666666666679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пояснит"/>
      <sheetName val="Лист3"/>
      <sheetName val="Динамика"/>
      <sheetName val="анализ"/>
      <sheetName val="Ф1 ПЭП"/>
      <sheetName val="средневзвеш.тариф"/>
      <sheetName val="ф2"/>
      <sheetName val="ф3"/>
      <sheetName val="ОНО, ОНА"/>
      <sheetName val="ф5 (ожид 2016)"/>
      <sheetName val="ф5"/>
      <sheetName val="ф16"/>
      <sheetName val="БДР по кот."/>
      <sheetName val="Исполнение и анализ БДР"/>
      <sheetName val="раскладка по тарифу"/>
      <sheetName val="ф6"/>
      <sheetName val="ф7"/>
      <sheetName val="ф7 (пар)"/>
      <sheetName val="ф8"/>
      <sheetName val="ф9"/>
      <sheetName val="ф7_новая"/>
      <sheetName val="Показатели для премирования"/>
      <sheetName val="ф10"/>
      <sheetName val="ФА ресурсов"/>
      <sheetName val="П3 план"/>
      <sheetName val="П3 факт"/>
      <sheetName val="ФА выручки"/>
      <sheetName val="межтарифная разница"/>
      <sheetName val="П-4_факт"/>
      <sheetName val="Отчисления с ФОТ"/>
      <sheetName val="ФА ФОТ краткий "/>
      <sheetName val="Ф-17 квартальный"/>
      <sheetName val="Ф-17 помесячный с фактом"/>
      <sheetName val="ф17"/>
      <sheetName val="ф11"/>
      <sheetName val="ф14"/>
      <sheetName val="ф15"/>
      <sheetName val="ФА ФОТ"/>
      <sheetName val="БДР по кот_стар."/>
      <sheetName val="авар.запас"/>
      <sheetName val="Ф-3"/>
      <sheetName val="межтариф.разница"/>
      <sheetName val="П-4 факт"/>
      <sheetName val="ФА взносов"/>
      <sheetName val="Мат на тех. нужды"/>
      <sheetName val="ФА матер.на тех."/>
      <sheetName val="ФА ОС до 40 т.р."/>
      <sheetName val="Мат проч. деят."/>
      <sheetName val="ФА матер.проч.деят."/>
      <sheetName val="Пр. материалы"/>
      <sheetName val="ФА проч.матер."/>
      <sheetName val="Амортизация"/>
      <sheetName val="Ремонт ОС"/>
      <sheetName val="Ремонты, согл. с техн. службами"/>
      <sheetName val="ФА Аренда"/>
      <sheetName val="Лизинг"/>
      <sheetName val="График лизинг"/>
      <sheetName val="ФА страхование"/>
      <sheetName val="ОС до 40 т.р."/>
      <sheetName val="Аренда"/>
      <sheetName val="Страхование"/>
      <sheetName val="ПО, лицензии"/>
      <sheetName val="Сод. и ремонт зданий"/>
      <sheetName val="ФА сод.зданий"/>
      <sheetName val="ФА транспорт"/>
      <sheetName val="Транспорт"/>
      <sheetName val="Содержание оргтехники"/>
      <sheetName val="ФА сод. оргтехн."/>
      <sheetName val="Командиров"/>
      <sheetName val="ФА командиров."/>
      <sheetName val="ОТ"/>
      <sheetName val="ФА ОТ"/>
      <sheetName val="Обучение"/>
      <sheetName val="ФА Обучение"/>
      <sheetName val="ФА Охрана"/>
      <sheetName val="Инф., конс, нотар, аудит услуги"/>
      <sheetName val="ФА Инф., конс., аудит."/>
      <sheetName val="Охрана"/>
      <sheetName val="Канцелярск+почтов."/>
      <sheetName val="ФА Канцел.+почтов."/>
      <sheetName val="Подписка"/>
      <sheetName val="ФА подписка"/>
      <sheetName val="Связь"/>
      <sheetName val="ФА связь"/>
      <sheetName val="ФА ПО, лицензии"/>
      <sheetName val="Налоги"/>
      <sheetName val="Представит"/>
      <sheetName val="ФА представит."/>
      <sheetName val="Реклама"/>
      <sheetName val="ФА реклама"/>
      <sheetName val="УК"/>
      <sheetName val="Услуги "/>
      <sheetName val="ФА услуги"/>
      <sheetName val="СТРОЙКА"/>
      <sheetName val="Услуги (проч.виды деят.)"/>
      <sheetName val="Кап. вложения"/>
      <sheetName val="СРО"/>
      <sheetName val="ФА СРО"/>
      <sheetName val="Госпошлина"/>
      <sheetName val="ФА пр.доходы"/>
      <sheetName val="ФА пр.расходы"/>
      <sheetName val="Займы % 2016"/>
      <sheetName val="Услуги кредитн орг"/>
      <sheetName val="Проч Внереал Доходы"/>
      <sheetName val="Проч Внереал Расходы"/>
      <sheetName val="Займы % 2017"/>
      <sheetName val="Резервы учитыв при НОБ"/>
      <sheetName val="Резервы не учитыв при НО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6">
          <cell r="BY46">
            <v>582494.600144014</v>
          </cell>
        </row>
        <row r="47">
          <cell r="BY47">
            <v>29463.684015913244</v>
          </cell>
        </row>
        <row r="48">
          <cell r="BY48">
            <v>8920.4932975583397</v>
          </cell>
        </row>
        <row r="65">
          <cell r="BY65">
            <v>1438.82843</v>
          </cell>
        </row>
        <row r="69">
          <cell r="BY69">
            <v>31111.474109999999</v>
          </cell>
        </row>
        <row r="72">
          <cell r="BY72">
            <v>18851.59762</v>
          </cell>
        </row>
        <row r="164">
          <cell r="BY164">
            <v>37983.095038815431</v>
          </cell>
        </row>
        <row r="166">
          <cell r="I166">
            <v>26212.505394991713</v>
          </cell>
        </row>
        <row r="167">
          <cell r="I167">
            <v>7026.8984757000007</v>
          </cell>
        </row>
        <row r="272">
          <cell r="I272">
            <v>51502.531290000006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U11">
            <v>5.0172148651819652</v>
          </cell>
          <cell r="V11">
            <v>47889.465951999999</v>
          </cell>
        </row>
        <row r="15">
          <cell r="U15">
            <v>30.968354124748494</v>
          </cell>
          <cell r="V15">
            <v>2.4849999999999999</v>
          </cell>
        </row>
        <row r="44">
          <cell r="U44">
            <v>4.7796749664376073</v>
          </cell>
          <cell r="V44">
            <v>10295.876</v>
          </cell>
        </row>
        <row r="50">
          <cell r="W50">
            <v>8071.1156011864405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5">
          <cell r="V55">
            <v>143906.41065000003</v>
          </cell>
        </row>
        <row r="157">
          <cell r="V157">
            <v>955.90049999999997</v>
          </cell>
        </row>
        <row r="160">
          <cell r="V160">
            <v>8.6450600000000009</v>
          </cell>
        </row>
        <row r="163">
          <cell r="V163">
            <v>31.523630000000001</v>
          </cell>
        </row>
        <row r="164">
          <cell r="V164">
            <v>12.144899999999998</v>
          </cell>
        </row>
        <row r="165">
          <cell r="V165">
            <v>41.989910000000002</v>
          </cell>
        </row>
        <row r="166">
          <cell r="V166">
            <v>6.314919999999999</v>
          </cell>
        </row>
        <row r="167">
          <cell r="V167">
            <v>273.65823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75;&#1090;&#1082;&#1080;&#1088;&#1086;&#1074;.&#1088;&#1092;/Documents/Buh/GTK_otchet_2017.pdf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&#1075;&#1090;&#1082;&#1080;&#1088;&#1086;&#1074;.&#1088;&#1092;/Documents/Buh/GTK_otchet_2017.pdf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3"/>
  <sheetViews>
    <sheetView tabSelected="1" topLeftCell="A25" zoomScale="85" zoomScaleNormal="85" workbookViewId="0">
      <selection activeCell="D30" sqref="D30"/>
    </sheetView>
  </sheetViews>
  <sheetFormatPr defaultRowHeight="15" x14ac:dyDescent="0.25"/>
  <cols>
    <col min="3" max="3" width="62" customWidth="1"/>
    <col min="4" max="4" width="20.140625" style="11" customWidth="1"/>
    <col min="5" max="5" width="15" bestFit="1" customWidth="1"/>
    <col min="6" max="6" width="10.28515625" hidden="1" customWidth="1"/>
    <col min="7" max="7" width="0" hidden="1" customWidth="1"/>
    <col min="9" max="9" width="10.28515625" bestFit="1" customWidth="1"/>
    <col min="13" max="13" width="13.85546875" bestFit="1" customWidth="1"/>
    <col min="16" max="16" width="12.28515625" bestFit="1" customWidth="1"/>
  </cols>
  <sheetData>
    <row r="3" spans="1:9" ht="59.25" customHeight="1" x14ac:dyDescent="0.25">
      <c r="A3" s="1"/>
      <c r="B3" s="1"/>
      <c r="C3" s="26" t="s">
        <v>28</v>
      </c>
      <c r="D3" s="26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16">
        <v>607576.71060259617</v>
      </c>
      <c r="F4" s="15">
        <f>'[1]свод по форме 8'!$N$3+'[1]свод по форме 8'!$D$61+'[1]свод по форме 8'!$F$61</f>
        <v>607576.71060259605</v>
      </c>
      <c r="G4" s="15">
        <f>F4-D4</f>
        <v>0</v>
      </c>
    </row>
    <row r="5" spans="1:9" ht="24" customHeight="1" x14ac:dyDescent="0.25">
      <c r="C5" s="5" t="s">
        <v>38</v>
      </c>
      <c r="D5" s="16">
        <f>D4</f>
        <v>607576.71060259617</v>
      </c>
    </row>
    <row r="6" spans="1:9" ht="48.75" customHeight="1" x14ac:dyDescent="0.25">
      <c r="C6" s="2" t="s">
        <v>0</v>
      </c>
      <c r="D6" s="16">
        <f>D8+D7+D15+D18+D19+D20+D21+D22+D23+D24+D25+D26+D27</f>
        <v>630541.83151851851</v>
      </c>
      <c r="F6" s="15">
        <f>'[1]свод по форме 8'!$N$5+'[1]свод по форме 8'!$D$61+'[1]свод по форме 8'!$F$61</f>
        <v>630541.83151851851</v>
      </c>
      <c r="G6" s="15">
        <f>F6-D6</f>
        <v>0</v>
      </c>
    </row>
    <row r="7" spans="1:9" ht="42" customHeight="1" x14ac:dyDescent="0.25">
      <c r="C7" s="2" t="s">
        <v>1</v>
      </c>
      <c r="D7" s="10">
        <v>0</v>
      </c>
      <c r="F7" s="15"/>
    </row>
    <row r="8" spans="1:9" ht="59.25" customHeight="1" x14ac:dyDescent="0.25">
      <c r="C8" s="3" t="s">
        <v>2</v>
      </c>
      <c r="D8" s="16">
        <f>D9+D12</f>
        <v>240348.68856956658</v>
      </c>
      <c r="F8" s="15"/>
      <c r="G8" s="15"/>
    </row>
    <row r="9" spans="1:9" ht="33" customHeight="1" x14ac:dyDescent="0.25">
      <c r="C9" s="6" t="s">
        <v>30</v>
      </c>
      <c r="D9" s="16">
        <f>'[1]свод по форме 8'!$N$7-'[1]свод по форме 8'!$R$14</f>
        <v>240159.42634556859</v>
      </c>
      <c r="F9" s="15"/>
      <c r="G9" s="15"/>
    </row>
    <row r="10" spans="1:9" ht="33" customHeight="1" x14ac:dyDescent="0.25">
      <c r="C10" s="4" t="s">
        <v>32</v>
      </c>
      <c r="D10" s="16">
        <f>'[1]свод по форме 8'!$N$10</f>
        <v>47883.297302454608</v>
      </c>
      <c r="F10" s="15"/>
    </row>
    <row r="11" spans="1:9" ht="33" customHeight="1" x14ac:dyDescent="0.25">
      <c r="C11" s="4" t="s">
        <v>34</v>
      </c>
      <c r="D11" s="16">
        <f>D9/D10</f>
        <v>5.0155156364567537</v>
      </c>
      <c r="F11" s="15"/>
    </row>
    <row r="12" spans="1:9" ht="33" customHeight="1" x14ac:dyDescent="0.25">
      <c r="C12" s="6" t="s">
        <v>31</v>
      </c>
      <c r="D12" s="16">
        <f>'[1]свод по форме 8'!$R$14</f>
        <v>189.26222399799997</v>
      </c>
      <c r="F12" s="15"/>
    </row>
    <row r="13" spans="1:9" ht="33" customHeight="1" x14ac:dyDescent="0.25">
      <c r="C13" s="4" t="s">
        <v>33</v>
      </c>
      <c r="D13" s="16">
        <f>'[1]свод по форме 8'!$N$15</f>
        <v>5.1769999999999996</v>
      </c>
      <c r="F13" s="15"/>
    </row>
    <row r="14" spans="1:9" ht="33" customHeight="1" x14ac:dyDescent="0.25">
      <c r="C14" s="4" t="s">
        <v>35</v>
      </c>
      <c r="D14" s="16">
        <f>D12/D13</f>
        <v>36.558281629901487</v>
      </c>
      <c r="F14" s="15"/>
    </row>
    <row r="15" spans="1:9" ht="59.25" customHeight="1" x14ac:dyDescent="0.25">
      <c r="C15" s="3" t="s">
        <v>3</v>
      </c>
      <c r="D15" s="16">
        <f>'[1]свод по форме 8'!$N$19</f>
        <v>49210.940822033903</v>
      </c>
      <c r="F15" s="15"/>
    </row>
    <row r="16" spans="1:9" ht="29.25" customHeight="1" x14ac:dyDescent="0.25">
      <c r="C16" s="4" t="s">
        <v>36</v>
      </c>
      <c r="D16" s="16">
        <f>'[1]свод по форме 8'!$N$21</f>
        <v>10295.876000000002</v>
      </c>
      <c r="F16" s="15"/>
    </row>
    <row r="17" spans="3:6" ht="29.25" customHeight="1" x14ac:dyDescent="0.25">
      <c r="C17" s="4" t="s">
        <v>37</v>
      </c>
      <c r="D17" s="16">
        <f>D15/D16</f>
        <v>4.7796749710305262</v>
      </c>
      <c r="F17" s="15"/>
    </row>
    <row r="18" spans="3:6" ht="44.25" customHeight="1" x14ac:dyDescent="0.25">
      <c r="C18" s="3" t="s">
        <v>4</v>
      </c>
      <c r="D18" s="16">
        <f>'[1]свод по форме 8'!$N$22+'[1]свод по форме 8'!$D$61+'[1]свод по форме 8'!$F$61</f>
        <v>8071.1156011864405</v>
      </c>
      <c r="F18" s="15"/>
    </row>
    <row r="19" spans="3:6" ht="44.25" customHeight="1" x14ac:dyDescent="0.25">
      <c r="C19" s="3" t="s">
        <v>5</v>
      </c>
      <c r="D19" s="16">
        <f>'[1]свод по форме 8'!$N$23</f>
        <v>1438.8284299999998</v>
      </c>
      <c r="F19" s="15"/>
    </row>
    <row r="20" spans="3:6" ht="44.25" customHeight="1" x14ac:dyDescent="0.25">
      <c r="C20" s="3" t="s">
        <v>6</v>
      </c>
      <c r="D20" s="16">
        <f>'[1]свод по форме 8'!$N$24</f>
        <v>37902.997918202025</v>
      </c>
      <c r="F20" s="15"/>
    </row>
    <row r="21" spans="3:6" ht="44.25" customHeight="1" x14ac:dyDescent="0.25">
      <c r="C21" s="3" t="s">
        <v>7</v>
      </c>
      <c r="D21" s="16">
        <f>'[1]свод по форме 8'!$N$25</f>
        <v>33720.581450929254</v>
      </c>
      <c r="F21" s="15"/>
    </row>
    <row r="22" spans="3:6" ht="44.25" customHeight="1" x14ac:dyDescent="0.25">
      <c r="C22" s="3" t="s">
        <v>8</v>
      </c>
      <c r="D22" s="16">
        <f>'[1]свод по форме 8'!$N$26</f>
        <v>31103.782630000002</v>
      </c>
      <c r="F22" s="15"/>
    </row>
    <row r="23" spans="3:6" ht="44.25" customHeight="1" x14ac:dyDescent="0.25">
      <c r="C23" s="3" t="s">
        <v>9</v>
      </c>
      <c r="D23" s="16">
        <f>'[1]свод по форме 8'!$N$27</f>
        <v>145353.40037000002</v>
      </c>
      <c r="F23" s="15"/>
    </row>
    <row r="24" spans="3:6" ht="44.25" customHeight="1" x14ac:dyDescent="0.25">
      <c r="C24" s="3" t="s">
        <v>10</v>
      </c>
      <c r="D24" s="17">
        <f>'[1]свод по форме 8'!$N$28</f>
        <v>2648.1317800000002</v>
      </c>
      <c r="F24" s="15"/>
    </row>
    <row r="25" spans="3:6" ht="44.25" customHeight="1" x14ac:dyDescent="0.25">
      <c r="C25" s="3" t="s">
        <v>11</v>
      </c>
      <c r="D25" s="17">
        <f>'[1]свод по форме 8'!$N$31</f>
        <v>11489.801119999996</v>
      </c>
      <c r="F25" s="15"/>
    </row>
    <row r="26" spans="3:6" ht="75.75" customHeight="1" x14ac:dyDescent="0.25">
      <c r="C26" s="7" t="s">
        <v>39</v>
      </c>
      <c r="D26" s="17">
        <f>'[1]свод по форме 8'!$N$34</f>
        <v>10335.779</v>
      </c>
      <c r="F26" s="15"/>
    </row>
    <row r="27" spans="3:6" ht="45" x14ac:dyDescent="0.25">
      <c r="C27" s="7" t="s">
        <v>12</v>
      </c>
      <c r="D27" s="17">
        <f>'[1]свод по форме 8'!$N$35</f>
        <v>58917.783826600171</v>
      </c>
      <c r="F27" s="15"/>
    </row>
    <row r="28" spans="3:6" ht="75" x14ac:dyDescent="0.25">
      <c r="C28" s="8" t="s">
        <v>40</v>
      </c>
      <c r="D28" s="17">
        <f>'[1]свод по форме 8'!$N$36</f>
        <v>7635.5841889915437</v>
      </c>
      <c r="F28" s="15"/>
    </row>
    <row r="29" spans="3:6" ht="45" x14ac:dyDescent="0.25">
      <c r="C29" s="2" t="s">
        <v>13</v>
      </c>
      <c r="D29" s="27">
        <v>-30042</v>
      </c>
      <c r="F29" s="15"/>
    </row>
    <row r="30" spans="3:6" ht="30" x14ac:dyDescent="0.25">
      <c r="C30" s="3" t="s">
        <v>14</v>
      </c>
      <c r="D30" s="17">
        <f>'[1]свод по форме 8'!$N$39</f>
        <v>7635.5841889915437</v>
      </c>
      <c r="F30" s="15"/>
    </row>
    <row r="31" spans="3:6" ht="75" x14ac:dyDescent="0.25">
      <c r="C31" s="3" t="s">
        <v>15</v>
      </c>
      <c r="D31" s="14" t="s">
        <v>41</v>
      </c>
      <c r="F31" s="15"/>
    </row>
    <row r="32" spans="3:6" ht="315" x14ac:dyDescent="0.25">
      <c r="C32" s="3" t="s">
        <v>16</v>
      </c>
      <c r="D32" s="12" t="s">
        <v>42</v>
      </c>
      <c r="F32" s="15"/>
    </row>
    <row r="33" spans="3:5" ht="30" x14ac:dyDescent="0.25">
      <c r="C33" s="3" t="s">
        <v>17</v>
      </c>
      <c r="D33" s="22">
        <v>120.58733194563361</v>
      </c>
      <c r="E33" s="18"/>
    </row>
    <row r="34" spans="3:5" ht="45" x14ac:dyDescent="0.25">
      <c r="C34" s="3" t="s">
        <v>18</v>
      </c>
      <c r="D34" s="22">
        <v>372.20999389558921</v>
      </c>
      <c r="E34" s="18"/>
    </row>
    <row r="35" spans="3:5" ht="45" x14ac:dyDescent="0.25">
      <c r="C35" s="3" t="s">
        <v>19</v>
      </c>
      <c r="D35" s="12">
        <v>0</v>
      </c>
      <c r="E35" s="19"/>
    </row>
    <row r="36" spans="3:5" ht="75" x14ac:dyDescent="0.25">
      <c r="C36" s="3" t="s">
        <v>20</v>
      </c>
      <c r="D36" s="23">
        <v>328.66980380928385</v>
      </c>
      <c r="E36" s="18"/>
    </row>
    <row r="37" spans="3:5" ht="45" x14ac:dyDescent="0.25">
      <c r="C37" s="3" t="s">
        <v>21</v>
      </c>
      <c r="D37" s="24">
        <v>162.84751286065264</v>
      </c>
      <c r="E37" s="18"/>
    </row>
    <row r="38" spans="3:5" ht="30" x14ac:dyDescent="0.25">
      <c r="C38" s="3" t="s">
        <v>22</v>
      </c>
      <c r="D38" s="24">
        <v>36.648302672460566</v>
      </c>
      <c r="E38" s="18"/>
    </row>
    <row r="39" spans="3:5" ht="30" x14ac:dyDescent="0.25">
      <c r="C39" s="3" t="s">
        <v>23</v>
      </c>
      <c r="D39" s="20">
        <f>'[1]свод по форме 8'!$N$51</f>
        <v>97.960000000000008</v>
      </c>
      <c r="E39" s="15"/>
    </row>
    <row r="40" spans="3:5" ht="30" x14ac:dyDescent="0.25">
      <c r="C40" s="3" t="s">
        <v>24</v>
      </c>
      <c r="D40" s="20">
        <f>'[1]свод по форме 8'!$N$52</f>
        <v>55.416666666666679</v>
      </c>
      <c r="E40" s="15"/>
    </row>
    <row r="41" spans="3:5" ht="285" x14ac:dyDescent="0.25">
      <c r="C41" s="3" t="s">
        <v>25</v>
      </c>
      <c r="D41" s="25" t="s">
        <v>44</v>
      </c>
      <c r="E41" s="21"/>
    </row>
    <row r="42" spans="3:5" ht="75" x14ac:dyDescent="0.25">
      <c r="C42" s="3" t="s">
        <v>26</v>
      </c>
      <c r="D42" s="22">
        <v>33.07</v>
      </c>
      <c r="E42" s="21"/>
    </row>
    <row r="43" spans="3:5" ht="75" x14ac:dyDescent="0.25">
      <c r="C43" s="3" t="s">
        <v>27</v>
      </c>
      <c r="D43" s="22">
        <v>0.38</v>
      </c>
      <c r="E43" s="21"/>
    </row>
  </sheetData>
  <mergeCells count="1">
    <mergeCell ref="C3:D3"/>
  </mergeCells>
  <hyperlinks>
    <hyperlink ref="C31" r:id="rId1" display="consultantplus://offline/ref=75FB42DE5B9449EA779BA0ED10797CF8FBAF0DED6DC9642D17A05F082F3C747A292858DFF2E1E4D6B663L"/>
    <hyperlink ref="D31" r:id="rId2"/>
  </hyperlinks>
  <pageMargins left="0.70866141732283472" right="0.70866141732283472" top="0.74803149606299213" bottom="0.74803149606299213" header="0.31496062992125984" footer="0.31496062992125984"/>
  <pageSetup paperSize="9" scale="79" fitToHeight="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zoomScale="85" zoomScaleNormal="85" workbookViewId="0">
      <selection activeCell="F1" sqref="F1:G1048576"/>
    </sheetView>
  </sheetViews>
  <sheetFormatPr defaultRowHeight="15" x14ac:dyDescent="0.25"/>
  <cols>
    <col min="3" max="3" width="62" customWidth="1"/>
    <col min="4" max="4" width="20.140625" style="11" customWidth="1"/>
    <col min="6" max="6" width="10.28515625" bestFit="1" customWidth="1"/>
  </cols>
  <sheetData>
    <row r="3" spans="1:9" ht="59.25" customHeight="1" x14ac:dyDescent="0.25">
      <c r="A3" s="1"/>
      <c r="B3" s="1"/>
      <c r="C3" s="26" t="s">
        <v>28</v>
      </c>
      <c r="D3" s="26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9">
        <v>607576.71060259617</v>
      </c>
      <c r="F4" s="15"/>
    </row>
    <row r="5" spans="1:9" ht="24" customHeight="1" x14ac:dyDescent="0.25">
      <c r="C5" s="5" t="s">
        <v>38</v>
      </c>
      <c r="D5" s="9">
        <f>D4</f>
        <v>607576.71060259617</v>
      </c>
    </row>
    <row r="6" spans="1:9" ht="48.75" customHeight="1" x14ac:dyDescent="0.25">
      <c r="C6" s="2" t="s">
        <v>0</v>
      </c>
      <c r="D6" s="9">
        <f>D8+D7+D15+D18+D19+D20+D21+D22+D23+D24+D25+D26</f>
        <v>620477.69518282951</v>
      </c>
      <c r="F6" s="15"/>
    </row>
    <row r="7" spans="1:9" ht="42" customHeight="1" x14ac:dyDescent="0.25">
      <c r="C7" s="2" t="s">
        <v>1</v>
      </c>
      <c r="D7" s="10">
        <v>0</v>
      </c>
      <c r="F7" s="15"/>
    </row>
    <row r="8" spans="1:9" ht="59.25" customHeight="1" x14ac:dyDescent="0.25">
      <c r="C8" s="3" t="s">
        <v>2</v>
      </c>
      <c r="D8" s="9">
        <f>D9+D12</f>
        <v>240348.69682000001</v>
      </c>
      <c r="F8" s="15"/>
      <c r="G8" s="15"/>
    </row>
    <row r="9" spans="1:9" ht="33" customHeight="1" x14ac:dyDescent="0.25">
      <c r="C9" s="6" t="s">
        <v>30</v>
      </c>
      <c r="D9" s="9">
        <f>D10*D11</f>
        <v>240271.74046</v>
      </c>
      <c r="F9" s="15"/>
      <c r="G9" s="15"/>
    </row>
    <row r="10" spans="1:9" ht="33" customHeight="1" x14ac:dyDescent="0.25">
      <c r="C10" s="4" t="s">
        <v>32</v>
      </c>
      <c r="D10" s="9">
        <f>[2]ф10!$V$11</f>
        <v>47889.465951999999</v>
      </c>
      <c r="F10" s="15"/>
    </row>
    <row r="11" spans="1:9" ht="33" customHeight="1" x14ac:dyDescent="0.25">
      <c r="C11" s="4" t="s">
        <v>34</v>
      </c>
      <c r="D11" s="9">
        <f>[2]ф10!$U$11</f>
        <v>5.0172148651819652</v>
      </c>
      <c r="F11" s="15"/>
    </row>
    <row r="12" spans="1:9" ht="33" customHeight="1" x14ac:dyDescent="0.25">
      <c r="C12" s="6" t="s">
        <v>31</v>
      </c>
      <c r="D12" s="9">
        <f>D13*D14</f>
        <v>76.956360000000004</v>
      </c>
      <c r="F12" s="15"/>
    </row>
    <row r="13" spans="1:9" ht="33" customHeight="1" x14ac:dyDescent="0.25">
      <c r="C13" s="4" t="s">
        <v>33</v>
      </c>
      <c r="D13" s="9">
        <f>[2]ф10!$V$15</f>
        <v>2.4849999999999999</v>
      </c>
      <c r="F13" s="15"/>
    </row>
    <row r="14" spans="1:9" ht="33" customHeight="1" x14ac:dyDescent="0.25">
      <c r="C14" s="4" t="s">
        <v>35</v>
      </c>
      <c r="D14" s="9">
        <f>[2]ф10!$U$15</f>
        <v>30.968354124748494</v>
      </c>
      <c r="F14" s="15"/>
    </row>
    <row r="15" spans="1:9" ht="59.25" customHeight="1" x14ac:dyDescent="0.25">
      <c r="C15" s="3" t="s">
        <v>3</v>
      </c>
      <c r="D15" s="9">
        <f>D16*D17</f>
        <v>49210.940774745766</v>
      </c>
      <c r="F15" s="15"/>
    </row>
    <row r="16" spans="1:9" ht="29.25" customHeight="1" x14ac:dyDescent="0.25">
      <c r="C16" s="4" t="s">
        <v>36</v>
      </c>
      <c r="D16" s="9">
        <f>[2]ф10!$V$44</f>
        <v>10295.876</v>
      </c>
      <c r="F16" s="15"/>
    </row>
    <row r="17" spans="3:6" ht="29.25" customHeight="1" x14ac:dyDescent="0.25">
      <c r="C17" s="4" t="s">
        <v>37</v>
      </c>
      <c r="D17" s="9">
        <f>[2]ф10!$U$44</f>
        <v>4.7796749664376073</v>
      </c>
      <c r="F17" s="15"/>
    </row>
    <row r="18" spans="3:6" ht="44.25" customHeight="1" x14ac:dyDescent="0.25">
      <c r="C18" s="3" t="s">
        <v>4</v>
      </c>
      <c r="D18" s="9">
        <f>[2]ф10!$W$50</f>
        <v>8071.1156011864405</v>
      </c>
      <c r="F18" s="15"/>
    </row>
    <row r="19" spans="3:6" ht="44.25" customHeight="1" x14ac:dyDescent="0.25">
      <c r="C19" s="3" t="s">
        <v>5</v>
      </c>
      <c r="D19" s="9">
        <f>[2]ф5!$BY$65</f>
        <v>1438.82843</v>
      </c>
      <c r="F19" s="15"/>
    </row>
    <row r="20" spans="3:6" ht="44.25" customHeight="1" x14ac:dyDescent="0.25">
      <c r="C20" s="3" t="s">
        <v>6</v>
      </c>
      <c r="D20" s="9">
        <f>[2]ф5!$BY$47+[2]ф5!$BY$48</f>
        <v>38384.177313471584</v>
      </c>
      <c r="F20" s="15"/>
    </row>
    <row r="21" spans="3:6" ht="44.25" customHeight="1" x14ac:dyDescent="0.25">
      <c r="C21" s="3" t="s">
        <v>7</v>
      </c>
      <c r="D21" s="9">
        <f>[2]ф5!$I$166+[2]ф5!$I$167</f>
        <v>33239.403870691713</v>
      </c>
      <c r="F21" s="15"/>
    </row>
    <row r="22" spans="3:6" ht="44.25" customHeight="1" x14ac:dyDescent="0.25">
      <c r="C22" s="3" t="s">
        <v>8</v>
      </c>
      <c r="D22" s="9">
        <f>[2]ф5!$BY$69</f>
        <v>31111.474109999999</v>
      </c>
      <c r="F22" s="15"/>
    </row>
    <row r="23" spans="3:6" ht="44.25" customHeight="1" x14ac:dyDescent="0.25">
      <c r="C23" s="3" t="s">
        <v>9</v>
      </c>
      <c r="D23" s="9">
        <f>[2]Аренда!$V$55+[2]Аренда!$V$157+[2]Аренда!$V$160+[2]Аренда!$V$163+[2]Аренда!$V$164+[2]Аренда!$V$165+[2]Аренда!$V$166+[2]Аренда!$V$167</f>
        <v>145236.58780000007</v>
      </c>
      <c r="F23" s="15"/>
    </row>
    <row r="24" spans="3:6" ht="44.25" customHeight="1" x14ac:dyDescent="0.25">
      <c r="C24" s="3" t="s">
        <v>10</v>
      </c>
      <c r="D24" s="12">
        <f>[2]ф5!$BY$46-D8-D15-D18-D19-D20-D22-D23-D26</f>
        <v>49841.181674610081</v>
      </c>
      <c r="F24" s="15"/>
    </row>
    <row r="25" spans="3:6" ht="44.25" customHeight="1" x14ac:dyDescent="0.25">
      <c r="C25" s="3" t="s">
        <v>11</v>
      </c>
      <c r="D25" s="12">
        <f>[2]ф5!$BY$164-D21</f>
        <v>4743.6911681237179</v>
      </c>
      <c r="F25" s="15"/>
    </row>
    <row r="26" spans="3:6" ht="75.75" customHeight="1" x14ac:dyDescent="0.25">
      <c r="C26" s="7" t="s">
        <v>39</v>
      </c>
      <c r="D26" s="12">
        <f>[2]ф5!$BY$72</f>
        <v>18851.59762</v>
      </c>
      <c r="F26" s="15"/>
    </row>
    <row r="27" spans="3:6" ht="45" x14ac:dyDescent="0.25">
      <c r="C27" s="7" t="s">
        <v>12</v>
      </c>
      <c r="D27" s="12">
        <f>[2]ф5!$I$272</f>
        <v>51502.531290000006</v>
      </c>
      <c r="F27" s="15"/>
    </row>
    <row r="28" spans="3:6" ht="75" x14ac:dyDescent="0.25">
      <c r="C28" s="8" t="s">
        <v>40</v>
      </c>
      <c r="D28" s="12"/>
      <c r="F28" s="15"/>
    </row>
    <row r="29" spans="3:6" ht="45" x14ac:dyDescent="0.25">
      <c r="C29" s="2" t="s">
        <v>13</v>
      </c>
      <c r="D29" s="12">
        <v>281.274</v>
      </c>
      <c r="F29" s="15"/>
    </row>
    <row r="30" spans="3:6" ht="30" x14ac:dyDescent="0.25">
      <c r="C30" s="3" t="s">
        <v>14</v>
      </c>
      <c r="D30" s="13">
        <f>D4-D6</f>
        <v>-12900.984580233344</v>
      </c>
      <c r="F30" s="15"/>
    </row>
    <row r="31" spans="3:6" ht="75" x14ac:dyDescent="0.25">
      <c r="C31" s="3" t="s">
        <v>15</v>
      </c>
      <c r="D31" s="14" t="s">
        <v>41</v>
      </c>
      <c r="F31" s="15"/>
    </row>
    <row r="32" spans="3:6" ht="315" x14ac:dyDescent="0.25">
      <c r="C32" s="3" t="s">
        <v>16</v>
      </c>
      <c r="D32" s="12" t="s">
        <v>42</v>
      </c>
      <c r="F32" s="15"/>
    </row>
    <row r="33" spans="3:4" ht="30" x14ac:dyDescent="0.25">
      <c r="C33" s="3" t="s">
        <v>17</v>
      </c>
      <c r="D33" s="12">
        <v>119.88</v>
      </c>
    </row>
    <row r="34" spans="3:4" ht="45" x14ac:dyDescent="0.25">
      <c r="C34" s="3" t="s">
        <v>18</v>
      </c>
      <c r="D34" s="12">
        <v>373.96600000000001</v>
      </c>
    </row>
    <row r="35" spans="3:4" ht="45" x14ac:dyDescent="0.25">
      <c r="C35" s="3" t="s">
        <v>19</v>
      </c>
      <c r="D35" s="12">
        <v>0</v>
      </c>
    </row>
    <row r="36" spans="3:4" ht="75" x14ac:dyDescent="0.25">
      <c r="C36" s="3" t="s">
        <v>20</v>
      </c>
      <c r="D36" s="12">
        <v>331.16</v>
      </c>
    </row>
    <row r="37" spans="3:4" ht="45" x14ac:dyDescent="0.25">
      <c r="C37" s="3" t="s">
        <v>21</v>
      </c>
      <c r="D37" s="12">
        <v>41.415999999999997</v>
      </c>
    </row>
    <row r="38" spans="3:4" ht="30" x14ac:dyDescent="0.25">
      <c r="C38" s="3" t="s">
        <v>22</v>
      </c>
      <c r="D38" s="12">
        <v>36.317999999999998</v>
      </c>
    </row>
    <row r="39" spans="3:4" ht="30" x14ac:dyDescent="0.25">
      <c r="C39" s="3" t="s">
        <v>23</v>
      </c>
      <c r="D39" s="12">
        <v>90</v>
      </c>
    </row>
    <row r="40" spans="3:4" ht="30" x14ac:dyDescent="0.25">
      <c r="C40" s="3" t="s">
        <v>24</v>
      </c>
      <c r="D40" s="12">
        <v>47</v>
      </c>
    </row>
    <row r="41" spans="3:4" ht="285" x14ac:dyDescent="0.25">
      <c r="C41" s="3" t="s">
        <v>25</v>
      </c>
      <c r="D41" s="12" t="s">
        <v>43</v>
      </c>
    </row>
    <row r="42" spans="3:4" ht="75" x14ac:dyDescent="0.25">
      <c r="C42" s="3" t="s">
        <v>26</v>
      </c>
      <c r="D42" s="12">
        <v>27.530999999999999</v>
      </c>
    </row>
    <row r="43" spans="3:4" ht="75" x14ac:dyDescent="0.25">
      <c r="C43" s="3" t="s">
        <v>27</v>
      </c>
      <c r="D43" s="12">
        <v>0.28599999999999998</v>
      </c>
    </row>
  </sheetData>
  <mergeCells count="1">
    <mergeCell ref="C3:D3"/>
  </mergeCells>
  <hyperlinks>
    <hyperlink ref="C31" r:id="rId1" display="consultantplus://offline/ref=75FB42DE5B9449EA779BA0ED10797CF8FBAF0DED6DC9642D17A05F082F3C747A292858DFF2E1E4D6B663L"/>
    <hyperlink ref="D3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уточн</vt:lpstr>
      <vt:lpstr>предварительно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Михаил</cp:lastModifiedBy>
  <cp:lastPrinted>2018-05-03T12:34:56Z</cp:lastPrinted>
  <dcterms:created xsi:type="dcterms:W3CDTF">2018-03-01T11:56:52Z</dcterms:created>
  <dcterms:modified xsi:type="dcterms:W3CDTF">2020-03-11T07:12:16Z</dcterms:modified>
</cp:coreProperties>
</file>